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llocation of 2023 Volume Cap" sheetId="1" r:id="rId1"/>
  </sheets>
  <definedNames>
    <definedName name="_xlnm.Print_Area" localSheetId="0">'Allocation of 2023 Volume Cap'!$A$2:$M$76</definedName>
  </definedNames>
  <calcPr fullCalcOnLoad="1"/>
</workbook>
</file>

<file path=xl/sharedStrings.xml><?xml version="1.0" encoding="utf-8"?>
<sst xmlns="http://schemas.openxmlformats.org/spreadsheetml/2006/main" count="66" uniqueCount="55">
  <si>
    <t>Distribution of Federal Tax Exempt Private Activity Bonding Authority [CAP]</t>
  </si>
  <si>
    <t>Counties &amp; Incorporated</t>
  </si>
  <si>
    <t>Cities</t>
  </si>
  <si>
    <t>Carson City</t>
  </si>
  <si>
    <t>Churchill County</t>
  </si>
  <si>
    <t>Fallon</t>
  </si>
  <si>
    <t>Unincorporated County</t>
  </si>
  <si>
    <t>Clark County</t>
  </si>
  <si>
    <t>Boulder City</t>
  </si>
  <si>
    <t>Henderson</t>
  </si>
  <si>
    <t>Las Vegas</t>
  </si>
  <si>
    <t>Mesquite</t>
  </si>
  <si>
    <t>North Las Vegas</t>
  </si>
  <si>
    <t>Unincorporate County</t>
  </si>
  <si>
    <t>Douglas County</t>
  </si>
  <si>
    <t>Elko County</t>
  </si>
  <si>
    <t>Carlin</t>
  </si>
  <si>
    <t>Elko</t>
  </si>
  <si>
    <t>Wells</t>
  </si>
  <si>
    <t>West Wendover</t>
  </si>
  <si>
    <t>Esmeralda County</t>
  </si>
  <si>
    <t>Eureka County</t>
  </si>
  <si>
    <t>Humboldt County</t>
  </si>
  <si>
    <t>Winnemucca</t>
  </si>
  <si>
    <t>Lander County</t>
  </si>
  <si>
    <t>Lincoln County</t>
  </si>
  <si>
    <t>Caliente</t>
  </si>
  <si>
    <t>Lyon County</t>
  </si>
  <si>
    <t>Fernley</t>
  </si>
  <si>
    <t>Yerington</t>
  </si>
  <si>
    <t>Mineral County</t>
  </si>
  <si>
    <t>Nye County</t>
  </si>
  <si>
    <t>Pershing County</t>
  </si>
  <si>
    <t>Lovelock</t>
  </si>
  <si>
    <t>Storey County</t>
  </si>
  <si>
    <t>Washoe County</t>
  </si>
  <si>
    <t>Reno</t>
  </si>
  <si>
    <t>Sparks</t>
  </si>
  <si>
    <t>White Pine County</t>
  </si>
  <si>
    <t>Ely</t>
  </si>
  <si>
    <t xml:space="preserve"> </t>
  </si>
  <si>
    <t>Percentage of State</t>
  </si>
  <si>
    <t>Population</t>
  </si>
  <si>
    <t>Population Estimate**</t>
  </si>
  <si>
    <t>County Totals</t>
  </si>
  <si>
    <t>Jurisdiction Totals</t>
  </si>
  <si>
    <t>=Total statewide allocation</t>
  </si>
  <si>
    <t>=Local jurisdictions allocation Total</t>
  </si>
  <si>
    <t>Total for Distribution</t>
  </si>
  <si>
    <t>State of Nevada - Department of Business &amp; Industry</t>
  </si>
  <si>
    <t xml:space="preserve">Based upon estimates from the Nevada State Demographer with the Nevada Department of Taxation </t>
  </si>
  <si>
    <t xml:space="preserve">Totals </t>
  </si>
  <si>
    <t>IRS Bulletin: 2023-12</t>
  </si>
  <si>
    <t>For Use in Calendar Year 2023</t>
  </si>
  <si>
    <t>Saved in Excel as: 2023 Volume Cap Distribution Information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</si>
</sst>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0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&quot;$&quot;#,##0"/>
    <numFmt numFmtId="178" formatCode="&quot;$&quot;#,##0.0"/>
    <numFmt numFmtId="179" formatCode="0.0"/>
    <numFmt numFmtId="180" formatCode="#,##0.000"/>
  </numFmts>
  <fonts count="57">
    <font>
      <sz val="10"/>
      <name val="MS Sans Serif"/>
      <family val="0"/>
    </font>
    <font>
      <sz val="8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9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MS Sans Serif"/>
      <family val="2"/>
    </font>
    <font>
      <b/>
      <sz val="11"/>
      <color indexed="10"/>
      <name val="Times New Roman"/>
      <family val="1"/>
    </font>
    <font>
      <sz val="4"/>
      <color indexed="9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MS Sans Serif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1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5" fontId="6" fillId="0" borderId="0" xfId="42" applyNumberFormat="1" applyFont="1" applyBorder="1" applyAlignment="1">
      <alignment/>
    </xf>
    <xf numFmtId="171" fontId="2" fillId="0" borderId="0" xfId="61" applyNumberFormat="1" applyFont="1" applyBorder="1" applyAlignment="1">
      <alignment/>
    </xf>
    <xf numFmtId="168" fontId="2" fillId="0" borderId="0" xfId="61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1" borderId="12" xfId="0" applyFont="1" applyFill="1" applyBorder="1" applyAlignment="1">
      <alignment/>
    </xf>
    <xf numFmtId="165" fontId="6" fillId="0" borderId="12" xfId="42" applyNumberFormat="1" applyFont="1" applyBorder="1" applyAlignment="1">
      <alignment/>
    </xf>
    <xf numFmtId="168" fontId="2" fillId="0" borderId="12" xfId="61" applyNumberFormat="1" applyFont="1" applyBorder="1" applyAlignment="1">
      <alignment/>
    </xf>
    <xf numFmtId="0" fontId="3" fillId="0" borderId="13" xfId="0" applyFont="1" applyBorder="1" applyAlignment="1">
      <alignment/>
    </xf>
    <xf numFmtId="170" fontId="2" fillId="0" borderId="14" xfId="45" applyNumberFormat="1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" fillId="33" borderId="17" xfId="0" applyFont="1" applyFill="1" applyBorder="1" applyAlignment="1">
      <alignment horizontal="right"/>
    </xf>
    <xf numFmtId="170" fontId="2" fillId="33" borderId="18" xfId="45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1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44" fontId="6" fillId="0" borderId="14" xfId="45" applyFont="1" applyBorder="1" applyAlignment="1">
      <alignment/>
    </xf>
    <xf numFmtId="176" fontId="2" fillId="35" borderId="0" xfId="0" applyNumberFormat="1" applyFont="1" applyFill="1" applyBorder="1" applyAlignment="1">
      <alignment/>
    </xf>
    <xf numFmtId="0" fontId="2" fillId="35" borderId="14" xfId="0" applyFont="1" applyFill="1" applyBorder="1" applyAlignment="1" quotePrefix="1">
      <alignment/>
    </xf>
    <xf numFmtId="44" fontId="56" fillId="0" borderId="14" xfId="45" applyFont="1" applyBorder="1" applyAlignment="1">
      <alignment/>
    </xf>
    <xf numFmtId="0" fontId="9" fillId="0" borderId="0" xfId="0" applyFont="1" applyAlignment="1">
      <alignment/>
    </xf>
    <xf numFmtId="0" fontId="0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3" fillId="34" borderId="0" xfId="0" applyFont="1" applyFill="1" applyBorder="1" applyAlignment="1">
      <alignment/>
    </xf>
    <xf numFmtId="0" fontId="14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1" borderId="22" xfId="0" applyFont="1" applyFill="1" applyBorder="1" applyAlignment="1">
      <alignment/>
    </xf>
    <xf numFmtId="165" fontId="14" fillId="0" borderId="22" xfId="42" applyNumberFormat="1" applyFont="1" applyBorder="1" applyAlignment="1">
      <alignment/>
    </xf>
    <xf numFmtId="168" fontId="14" fillId="0" borderId="22" xfId="61" applyNumberFormat="1" applyFont="1" applyBorder="1" applyAlignment="1">
      <alignment/>
    </xf>
    <xf numFmtId="44" fontId="14" fillId="0" borderId="23" xfId="45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5</xdr:row>
      <xdr:rowOff>133350</xdr:rowOff>
    </xdr:from>
    <xdr:to>
      <xdr:col>12</xdr:col>
      <xdr:colOff>1133475</xdr:colOff>
      <xdr:row>5</xdr:row>
      <xdr:rowOff>133350</xdr:rowOff>
    </xdr:to>
    <xdr:pic>
      <xdr:nvPicPr>
        <xdr:cNvPr id="1" name="Picture 1" descr="nvsea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02870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285750</xdr:colOff>
      <xdr:row>2</xdr:row>
      <xdr:rowOff>123825</xdr:rowOff>
    </xdr:from>
    <xdr:ext cx="333375" cy="0"/>
    <xdr:sp>
      <xdr:nvSpPr>
        <xdr:cNvPr id="2" name="Text Box 3"/>
        <xdr:cNvSpPr txBox="1">
          <a:spLocks noChangeArrowheads="1"/>
        </xdr:cNvSpPr>
      </xdr:nvSpPr>
      <xdr:spPr>
        <a:xfrm>
          <a:off x="8515350" y="4572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0" i="0" u="none" baseline="0">
              <a:solidFill>
                <a:srgbClr val="FFFFFF"/>
              </a:solidFill>
              <a:latin typeface="MS Sans Serif"/>
              <a:ea typeface="MS Sans Serif"/>
              <a:cs typeface="MS Sans Serif"/>
            </a:rPr>
            <a:t>Business                      &amp;
</a:t>
          </a:r>
          <a:r>
            <a:rPr lang="en-US" cap="none" sz="400" b="0" i="0" u="none" baseline="0">
              <a:solidFill>
                <a:srgbClr val="FFFFFF"/>
              </a:solidFill>
              <a:latin typeface="MS Sans Serif"/>
              <a:ea typeface="MS Sans Serif"/>
              <a:cs typeface="MS Sans Serif"/>
            </a:rPr>
            <a:t>Industry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8"/>
  <sheetViews>
    <sheetView tabSelected="1" zoomScalePageLayoutView="0" workbookViewId="0" topLeftCell="B1">
      <selection activeCell="S19" sqref="S19"/>
    </sheetView>
  </sheetViews>
  <sheetFormatPr defaultColWidth="9.140625" defaultRowHeight="12.75"/>
  <cols>
    <col min="1" max="1" width="0.13671875" style="0" hidden="1" customWidth="1"/>
    <col min="2" max="2" width="10.8515625" style="0" customWidth="1"/>
    <col min="5" max="5" width="9.140625" style="0" customWidth="1"/>
    <col min="7" max="7" width="11.8515625" style="0" customWidth="1"/>
    <col min="8" max="8" width="13.140625" style="0" bestFit="1" customWidth="1"/>
    <col min="9" max="9" width="14.57421875" style="0" bestFit="1" customWidth="1"/>
    <col min="10" max="10" width="15.57421875" style="0" bestFit="1" customWidth="1"/>
    <col min="11" max="11" width="0" style="0" hidden="1" customWidth="1"/>
    <col min="12" max="12" width="20.8515625" style="0" customWidth="1"/>
    <col min="13" max="13" width="29.421875" style="0" customWidth="1"/>
    <col min="16" max="16" width="10.00390625" style="0" bestFit="1" customWidth="1"/>
  </cols>
  <sheetData>
    <row r="1" ht="13.5" thickBot="1"/>
    <row r="2" spans="2:13" ht="12.75">
      <c r="B2" s="29"/>
      <c r="C2" s="61" t="s">
        <v>49</v>
      </c>
      <c r="D2" s="61"/>
      <c r="E2" s="61"/>
      <c r="F2" s="61"/>
      <c r="G2" s="61"/>
      <c r="H2" s="61"/>
      <c r="I2" s="61"/>
      <c r="J2" s="61"/>
      <c r="K2" s="61"/>
      <c r="L2" s="30"/>
      <c r="M2" s="31"/>
    </row>
    <row r="3" spans="2:13" ht="12.75">
      <c r="B3" s="32"/>
      <c r="C3" s="62"/>
      <c r="D3" s="62"/>
      <c r="E3" s="62"/>
      <c r="F3" s="62"/>
      <c r="G3" s="62"/>
      <c r="H3" s="62"/>
      <c r="I3" s="62"/>
      <c r="J3" s="62"/>
      <c r="K3" s="62"/>
      <c r="L3" s="33"/>
      <c r="M3" s="34"/>
    </row>
    <row r="4" spans="2:13" ht="12.75">
      <c r="B4" s="32"/>
      <c r="C4" s="60" t="s">
        <v>0</v>
      </c>
      <c r="D4" s="60"/>
      <c r="E4" s="60"/>
      <c r="F4" s="60"/>
      <c r="G4" s="60"/>
      <c r="H4" s="60"/>
      <c r="I4" s="60"/>
      <c r="J4" s="60"/>
      <c r="K4" s="60"/>
      <c r="L4" s="33"/>
      <c r="M4" s="34"/>
    </row>
    <row r="5" spans="2:13" ht="18.75">
      <c r="B5" s="32"/>
      <c r="C5" s="62" t="s">
        <v>53</v>
      </c>
      <c r="D5" s="62"/>
      <c r="E5" s="62"/>
      <c r="F5" s="62"/>
      <c r="G5" s="62"/>
      <c r="H5" s="62"/>
      <c r="I5" s="62"/>
      <c r="J5" s="62"/>
      <c r="K5" s="62"/>
      <c r="L5" s="41">
        <v>381332640</v>
      </c>
      <c r="M5" s="42" t="s">
        <v>46</v>
      </c>
    </row>
    <row r="6" spans="2:13" ht="12.75">
      <c r="B6" s="32"/>
      <c r="C6" s="48"/>
      <c r="D6" s="48"/>
      <c r="E6" s="48"/>
      <c r="F6" s="48"/>
      <c r="G6" s="48"/>
      <c r="H6" s="48"/>
      <c r="I6" s="48"/>
      <c r="J6" s="48"/>
      <c r="K6" s="48"/>
      <c r="L6" s="41">
        <f>+L5/2</f>
        <v>190666320</v>
      </c>
      <c r="M6" s="42" t="s">
        <v>47</v>
      </c>
    </row>
    <row r="7" spans="1:13" ht="12.75">
      <c r="A7" s="1" t="s">
        <v>40</v>
      </c>
      <c r="B7" s="32"/>
      <c r="C7" s="65" t="s">
        <v>50</v>
      </c>
      <c r="D7" s="65"/>
      <c r="E7" s="65"/>
      <c r="F7" s="65"/>
      <c r="G7" s="65"/>
      <c r="H7" s="65"/>
      <c r="I7" s="65"/>
      <c r="J7" s="65"/>
      <c r="K7" s="65"/>
      <c r="L7" s="33"/>
      <c r="M7" s="34"/>
    </row>
    <row r="8" spans="1:13" ht="13.5" thickBot="1">
      <c r="A8" s="1" t="s">
        <v>40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2:13" ht="12.75">
      <c r="B9" s="2" t="s">
        <v>1</v>
      </c>
      <c r="C9" s="3"/>
      <c r="D9" s="3"/>
      <c r="E9" s="4"/>
      <c r="F9" s="4"/>
      <c r="G9" s="59">
        <v>2022</v>
      </c>
      <c r="H9" s="59"/>
      <c r="I9" s="59" t="s">
        <v>41</v>
      </c>
      <c r="J9" s="59"/>
      <c r="K9" s="59"/>
      <c r="L9" s="55"/>
      <c r="M9" s="56"/>
    </row>
    <row r="10" spans="2:13" ht="13.5" thickBot="1">
      <c r="B10" s="63" t="s">
        <v>2</v>
      </c>
      <c r="C10" s="64"/>
      <c r="D10" s="6"/>
      <c r="E10" s="7"/>
      <c r="F10" s="7"/>
      <c r="G10" s="6" t="s">
        <v>43</v>
      </c>
      <c r="H10" s="6"/>
      <c r="I10" s="5"/>
      <c r="J10" s="5" t="s">
        <v>42</v>
      </c>
      <c r="K10" s="6" t="s">
        <v>40</v>
      </c>
      <c r="L10" s="57"/>
      <c r="M10" s="58"/>
    </row>
    <row r="11" spans="2:13" ht="13.5" thickBot="1">
      <c r="B11" s="25"/>
      <c r="C11" s="26"/>
      <c r="D11" s="26"/>
      <c r="E11" s="26"/>
      <c r="F11" s="27"/>
      <c r="G11" s="28" t="s">
        <v>44</v>
      </c>
      <c r="H11" s="28" t="s">
        <v>45</v>
      </c>
      <c r="I11" s="27"/>
      <c r="J11" s="26"/>
      <c r="K11" s="27"/>
      <c r="L11" s="23" t="s">
        <v>48</v>
      </c>
      <c r="M11" s="24">
        <f>+L6</f>
        <v>190666320</v>
      </c>
    </row>
    <row r="12" spans="2:13" ht="12.75">
      <c r="B12" s="17"/>
      <c r="C12" s="7"/>
      <c r="D12" s="7"/>
      <c r="E12" s="7"/>
      <c r="F12" s="8"/>
      <c r="G12" s="9"/>
      <c r="H12" s="9"/>
      <c r="I12" s="8"/>
      <c r="J12" s="7"/>
      <c r="K12" s="8"/>
      <c r="L12" s="8"/>
      <c r="M12" s="18"/>
    </row>
    <row r="13" spans="2:13" ht="14.25">
      <c r="B13" s="19" t="s">
        <v>3</v>
      </c>
      <c r="C13" s="7"/>
      <c r="D13" s="7"/>
      <c r="E13" s="7"/>
      <c r="F13" s="8"/>
      <c r="G13" s="10">
        <v>58314</v>
      </c>
      <c r="H13" s="10">
        <v>58314</v>
      </c>
      <c r="I13" s="8"/>
      <c r="J13" s="11">
        <f>+H13/$G$75</f>
        <v>0.01819977809715974</v>
      </c>
      <c r="K13" s="8"/>
      <c r="L13" s="8"/>
      <c r="M13" s="40">
        <f>+J13*$M$11</f>
        <v>3470084.71460205</v>
      </c>
    </row>
    <row r="14" spans="2:13" ht="14.25">
      <c r="B14" s="19"/>
      <c r="C14" s="7"/>
      <c r="D14" s="7"/>
      <c r="E14" s="7"/>
      <c r="F14" s="8"/>
      <c r="G14" s="10"/>
      <c r="H14" s="10"/>
      <c r="I14" s="8"/>
      <c r="J14" s="12"/>
      <c r="K14" s="8"/>
      <c r="L14" s="8"/>
      <c r="M14" s="43"/>
    </row>
    <row r="15" spans="2:13" ht="14.25">
      <c r="B15" s="19" t="s">
        <v>4</v>
      </c>
      <c r="C15" s="7"/>
      <c r="D15" s="7"/>
      <c r="E15" s="7"/>
      <c r="F15" s="8"/>
      <c r="G15" s="10">
        <v>26564</v>
      </c>
      <c r="H15" s="10"/>
      <c r="I15" s="8"/>
      <c r="J15" s="12"/>
      <c r="K15" s="8"/>
      <c r="L15" s="8"/>
      <c r="M15" s="43"/>
    </row>
    <row r="16" spans="2:13" ht="14.25">
      <c r="B16" s="17"/>
      <c r="C16" s="7" t="s">
        <v>5</v>
      </c>
      <c r="D16" s="7"/>
      <c r="E16" s="7"/>
      <c r="F16" s="8"/>
      <c r="G16" s="10"/>
      <c r="H16" s="10">
        <v>9308</v>
      </c>
      <c r="I16" s="8"/>
      <c r="J16" s="11">
        <f>+H16/$G$75</f>
        <v>0.002905023399670111</v>
      </c>
      <c r="K16" s="8"/>
      <c r="L16" s="8"/>
      <c r="M16" s="40">
        <f>+J16*$M$11</f>
        <v>553890.1211289893</v>
      </c>
    </row>
    <row r="17" spans="2:13" ht="14.25">
      <c r="B17" s="17"/>
      <c r="C17" s="7" t="s">
        <v>6</v>
      </c>
      <c r="D17" s="7"/>
      <c r="E17" s="7"/>
      <c r="F17" s="8"/>
      <c r="G17" s="10"/>
      <c r="H17" s="10">
        <f>+G15-H16</f>
        <v>17256</v>
      </c>
      <c r="I17" s="8"/>
      <c r="J17" s="11">
        <f>+H17/$G$75</f>
        <v>0.005385591296165388</v>
      </c>
      <c r="K17" s="8"/>
      <c r="L17" s="8"/>
      <c r="M17" s="40">
        <f>+J17*$M$11</f>
        <v>1026850.8734638846</v>
      </c>
    </row>
    <row r="18" spans="2:13" ht="14.25">
      <c r="B18" s="17"/>
      <c r="C18" s="7"/>
      <c r="D18" s="7"/>
      <c r="E18" s="7"/>
      <c r="F18" s="8"/>
      <c r="G18" s="10"/>
      <c r="H18" s="10"/>
      <c r="I18" s="8"/>
      <c r="J18" s="12"/>
      <c r="K18" s="8"/>
      <c r="L18" s="8"/>
      <c r="M18" s="43"/>
    </row>
    <row r="19" spans="2:13" ht="14.25">
      <c r="B19" s="19" t="s">
        <v>7</v>
      </c>
      <c r="C19" s="7"/>
      <c r="D19" s="7"/>
      <c r="E19" s="7"/>
      <c r="F19" s="8"/>
      <c r="G19" s="10">
        <v>2338127</v>
      </c>
      <c r="H19" s="10"/>
      <c r="I19" s="8"/>
      <c r="J19" s="12"/>
      <c r="K19" s="8"/>
      <c r="L19" s="8"/>
      <c r="M19" s="43"/>
    </row>
    <row r="20" spans="2:13" ht="14.25">
      <c r="B20" s="17"/>
      <c r="C20" s="7" t="s">
        <v>8</v>
      </c>
      <c r="D20" s="7"/>
      <c r="E20" s="7"/>
      <c r="F20" s="8"/>
      <c r="G20" s="10"/>
      <c r="H20" s="10">
        <v>15012</v>
      </c>
      <c r="I20" s="8"/>
      <c r="J20" s="11">
        <f aca="true" t="shared" si="0" ref="J20:J27">+H20/$G$75</f>
        <v>0.004685239715926912</v>
      </c>
      <c r="K20" s="8"/>
      <c r="L20" s="8"/>
      <c r="M20" s="40">
        <f aca="true" t="shared" si="1" ref="M20:M27">+J20*$M$11</f>
        <v>893317.4149536297</v>
      </c>
    </row>
    <row r="21" spans="2:13" ht="14.25">
      <c r="B21" s="17"/>
      <c r="C21" s="7" t="s">
        <v>9</v>
      </c>
      <c r="D21" s="7"/>
      <c r="E21" s="7"/>
      <c r="F21" s="8"/>
      <c r="G21" s="10"/>
      <c r="H21" s="10">
        <v>334640</v>
      </c>
      <c r="I21" s="8"/>
      <c r="J21" s="11">
        <f t="shared" si="0"/>
        <v>0.10444102175178403</v>
      </c>
      <c r="K21" s="8"/>
      <c r="L21" s="8"/>
      <c r="M21" s="40">
        <f t="shared" si="1"/>
        <v>19913385.274452616</v>
      </c>
    </row>
    <row r="22" spans="2:13" ht="14.25">
      <c r="B22" s="17"/>
      <c r="C22" s="7" t="s">
        <v>10</v>
      </c>
      <c r="D22" s="7"/>
      <c r="E22" s="7"/>
      <c r="F22" s="8"/>
      <c r="G22" s="10"/>
      <c r="H22" s="10">
        <v>660987</v>
      </c>
      <c r="I22" s="8"/>
      <c r="J22" s="11">
        <f t="shared" si="0"/>
        <v>0.20629380123310564</v>
      </c>
      <c r="K22" s="8"/>
      <c r="L22" s="8"/>
      <c r="M22" s="40">
        <f t="shared" si="1"/>
        <v>39333279.919927716</v>
      </c>
    </row>
    <row r="23" spans="2:13" ht="14.25">
      <c r="B23" s="17"/>
      <c r="C23" s="7" t="s">
        <v>11</v>
      </c>
      <c r="D23" s="7"/>
      <c r="E23" s="7"/>
      <c r="F23" s="8"/>
      <c r="G23" s="10"/>
      <c r="H23" s="10">
        <v>22205</v>
      </c>
      <c r="I23" s="8"/>
      <c r="J23" s="11">
        <f t="shared" si="0"/>
        <v>0.00693017238823322</v>
      </c>
      <c r="K23" s="8"/>
      <c r="L23" s="8"/>
      <c r="M23" s="40">
        <f t="shared" si="1"/>
        <v>1321350.4662300393</v>
      </c>
    </row>
    <row r="24" spans="2:13" ht="14.25">
      <c r="B24" s="17"/>
      <c r="C24" s="7" t="s">
        <v>12</v>
      </c>
      <c r="D24" s="7"/>
      <c r="E24" s="7"/>
      <c r="F24" s="8"/>
      <c r="G24" s="10" t="s">
        <v>40</v>
      </c>
      <c r="H24" s="10">
        <v>278671</v>
      </c>
      <c r="I24" s="8"/>
      <c r="J24" s="11">
        <f t="shared" si="0"/>
        <v>0.0869731172979662</v>
      </c>
      <c r="K24" s="8"/>
      <c r="L24" s="8"/>
      <c r="M24" s="40">
        <f t="shared" si="1"/>
        <v>16582844.214131558</v>
      </c>
    </row>
    <row r="25" spans="2:13" ht="14.25">
      <c r="B25" s="17"/>
      <c r="C25" s="7" t="s">
        <v>13</v>
      </c>
      <c r="D25" s="7"/>
      <c r="E25" s="7"/>
      <c r="F25" s="8"/>
      <c r="G25" s="10" t="s">
        <v>40</v>
      </c>
      <c r="H25" s="10">
        <f>+G19-(SUM(H20:H24))</f>
        <v>1026612</v>
      </c>
      <c r="I25" s="8"/>
      <c r="J25" s="11">
        <f t="shared" si="0"/>
        <v>0.32040523016567807</v>
      </c>
      <c r="K25" s="8"/>
      <c r="L25" s="8"/>
      <c r="M25" s="40">
        <f t="shared" si="1"/>
        <v>61090486.14444283</v>
      </c>
    </row>
    <row r="26" spans="2:13" ht="14.25">
      <c r="B26" s="17"/>
      <c r="C26" s="7"/>
      <c r="D26" s="7"/>
      <c r="E26" s="7"/>
      <c r="F26" s="8"/>
      <c r="G26" s="10"/>
      <c r="H26" s="10"/>
      <c r="I26" s="8"/>
      <c r="J26" s="12"/>
      <c r="K26" s="8"/>
      <c r="L26" s="8"/>
      <c r="M26" s="40"/>
    </row>
    <row r="27" spans="2:13" ht="14.25">
      <c r="B27" s="19" t="s">
        <v>14</v>
      </c>
      <c r="C27" s="7"/>
      <c r="D27" s="7"/>
      <c r="E27" s="7"/>
      <c r="F27" s="8"/>
      <c r="G27" s="10">
        <v>52674</v>
      </c>
      <c r="H27" s="10">
        <v>52674</v>
      </c>
      <c r="I27" s="8"/>
      <c r="J27" s="11">
        <f t="shared" si="0"/>
        <v>0.016439536157522926</v>
      </c>
      <c r="K27" s="8"/>
      <c r="L27" s="8"/>
      <c r="M27" s="40">
        <f t="shared" si="1"/>
        <v>3134465.8616618365</v>
      </c>
    </row>
    <row r="28" spans="2:13" ht="14.25">
      <c r="B28" s="17"/>
      <c r="C28" s="7"/>
      <c r="D28" s="7"/>
      <c r="E28" s="7"/>
      <c r="F28" s="8"/>
      <c r="G28" s="10"/>
      <c r="H28" s="10"/>
      <c r="I28" s="8"/>
      <c r="J28" s="12"/>
      <c r="K28" s="8"/>
      <c r="L28" s="8"/>
      <c r="M28" s="40"/>
    </row>
    <row r="29" spans="2:13" ht="14.25">
      <c r="B29" s="19" t="s">
        <v>15</v>
      </c>
      <c r="C29" s="7"/>
      <c r="D29" s="7"/>
      <c r="E29" s="7"/>
      <c r="F29" s="8"/>
      <c r="G29" s="10">
        <v>56396</v>
      </c>
      <c r="H29" s="10"/>
      <c r="I29" s="8"/>
      <c r="J29" s="12"/>
      <c r="K29" s="8"/>
      <c r="L29" s="8"/>
      <c r="M29" s="40"/>
    </row>
    <row r="30" spans="2:13" ht="14.25">
      <c r="B30" s="17"/>
      <c r="C30" s="7" t="s">
        <v>16</v>
      </c>
      <c r="D30" s="7"/>
      <c r="E30" s="7"/>
      <c r="F30" s="8"/>
      <c r="G30" s="10"/>
      <c r="H30" s="10">
        <v>2531</v>
      </c>
      <c r="I30" s="8"/>
      <c r="J30" s="11">
        <f aca="true" t="shared" si="2" ref="J30:J38">+H30/$G$75</f>
        <v>0.0007899241753937527</v>
      </c>
      <c r="K30" s="8"/>
      <c r="L30" s="8"/>
      <c r="M30" s="40">
        <f aca="true" t="shared" si="3" ref="M30:M38">+J30*$M$11</f>
        <v>150611.9356013614</v>
      </c>
    </row>
    <row r="31" spans="2:13" ht="14.25">
      <c r="B31" s="17"/>
      <c r="C31" s="7" t="s">
        <v>17</v>
      </c>
      <c r="D31" s="7"/>
      <c r="E31" s="7"/>
      <c r="F31" s="8"/>
      <c r="G31" s="10"/>
      <c r="H31" s="10">
        <v>21303</v>
      </c>
      <c r="I31" s="8"/>
      <c r="J31" s="11">
        <f t="shared" si="2"/>
        <v>0.006648658517745205</v>
      </c>
      <c r="K31" s="8"/>
      <c r="L31" s="8"/>
      <c r="M31" s="40">
        <f t="shared" si="3"/>
        <v>1267675.252515133</v>
      </c>
    </row>
    <row r="32" spans="2:13" ht="14.25">
      <c r="B32" s="17"/>
      <c r="C32" s="7" t="s">
        <v>18</v>
      </c>
      <c r="D32" s="7"/>
      <c r="E32" s="7"/>
      <c r="F32" s="8"/>
      <c r="G32" s="10"/>
      <c r="H32" s="10">
        <v>1272</v>
      </c>
      <c r="I32" s="8"/>
      <c r="J32" s="11">
        <f t="shared" si="2"/>
        <v>0.0003969907353223443</v>
      </c>
      <c r="K32" s="8"/>
      <c r="L32" s="8"/>
      <c r="M32" s="40">
        <f t="shared" si="3"/>
        <v>75692.76257800541</v>
      </c>
    </row>
    <row r="33" spans="2:13" ht="14.25">
      <c r="B33" s="17"/>
      <c r="C33" s="7" t="s">
        <v>19</v>
      </c>
      <c r="D33" s="7"/>
      <c r="E33" s="7"/>
      <c r="F33" s="8"/>
      <c r="G33" s="10"/>
      <c r="H33" s="10">
        <v>4464</v>
      </c>
      <c r="I33" s="8"/>
      <c r="J33" s="11">
        <f t="shared" si="2"/>
        <v>0.0013932127692444535</v>
      </c>
      <c r="K33" s="8"/>
      <c r="L33" s="8"/>
      <c r="M33" s="40">
        <f t="shared" si="3"/>
        <v>265638.7516888491</v>
      </c>
    </row>
    <row r="34" spans="2:13" ht="14.25">
      <c r="B34" s="17"/>
      <c r="C34" s="7" t="s">
        <v>6</v>
      </c>
      <c r="D34" s="7"/>
      <c r="E34" s="7"/>
      <c r="F34" s="8"/>
      <c r="G34" s="10"/>
      <c r="H34" s="10">
        <f>+(G29-(SUM(H30:H33)))</f>
        <v>26826</v>
      </c>
      <c r="I34" s="8"/>
      <c r="J34" s="11">
        <f t="shared" si="2"/>
        <v>0.00837238480012359</v>
      </c>
      <c r="K34" s="8"/>
      <c r="L34" s="8"/>
      <c r="M34" s="40">
        <f t="shared" si="3"/>
        <v>1596331.7994635005</v>
      </c>
    </row>
    <row r="35" spans="2:13" ht="14.25">
      <c r="B35" s="17"/>
      <c r="C35" s="7"/>
      <c r="D35" s="7"/>
      <c r="E35" s="7"/>
      <c r="F35" s="8"/>
      <c r="G35" s="10"/>
      <c r="H35" s="10"/>
      <c r="I35" s="8"/>
      <c r="J35" s="12"/>
      <c r="K35" s="8"/>
      <c r="L35" s="8"/>
      <c r="M35" s="40"/>
    </row>
    <row r="36" spans="2:13" ht="14.25">
      <c r="B36" s="19" t="s">
        <v>20</v>
      </c>
      <c r="C36" s="7"/>
      <c r="D36" s="7"/>
      <c r="E36" s="7"/>
      <c r="F36" s="8"/>
      <c r="G36" s="10">
        <v>1068</v>
      </c>
      <c r="H36" s="10">
        <v>1068</v>
      </c>
      <c r="I36" s="8"/>
      <c r="J36" s="11">
        <f t="shared" si="2"/>
        <v>0.0003333224098461193</v>
      </c>
      <c r="K36" s="8"/>
      <c r="L36" s="8"/>
      <c r="M36" s="40">
        <f t="shared" si="3"/>
        <v>63553.35725889133</v>
      </c>
    </row>
    <row r="37" spans="2:13" ht="14.25">
      <c r="B37" s="19"/>
      <c r="C37" s="7"/>
      <c r="D37" s="7"/>
      <c r="E37" s="7"/>
      <c r="F37" s="8"/>
      <c r="G37" s="10"/>
      <c r="H37" s="10"/>
      <c r="I37" s="8"/>
      <c r="J37" s="12"/>
      <c r="K37" s="8"/>
      <c r="L37" s="8"/>
      <c r="M37" s="40"/>
    </row>
    <row r="38" spans="2:13" ht="14.25">
      <c r="B38" s="19" t="s">
        <v>21</v>
      </c>
      <c r="C38" s="7"/>
      <c r="D38" s="7"/>
      <c r="E38" s="7"/>
      <c r="F38" s="8"/>
      <c r="G38" s="10">
        <v>1847</v>
      </c>
      <c r="H38" s="10">
        <v>1847</v>
      </c>
      <c r="I38" s="8"/>
      <c r="J38" s="11">
        <f t="shared" si="2"/>
        <v>0.0005764480252675864</v>
      </c>
      <c r="K38" s="8"/>
      <c r="L38" s="8"/>
      <c r="M38" s="40">
        <f t="shared" si="3"/>
        <v>109909.22364903773</v>
      </c>
    </row>
    <row r="39" spans="2:13" ht="14.25">
      <c r="B39" s="17"/>
      <c r="C39" s="7"/>
      <c r="D39" s="7"/>
      <c r="E39" s="7"/>
      <c r="F39" s="8"/>
      <c r="G39" s="10"/>
      <c r="H39" s="10"/>
      <c r="I39" s="8"/>
      <c r="J39" s="12"/>
      <c r="K39" s="8"/>
      <c r="L39" s="8"/>
      <c r="M39" s="40"/>
    </row>
    <row r="40" spans="2:13" ht="14.25">
      <c r="B40" s="19" t="s">
        <v>22</v>
      </c>
      <c r="C40" s="7"/>
      <c r="D40" s="7"/>
      <c r="E40" s="7"/>
      <c r="F40" s="8"/>
      <c r="G40" s="10">
        <v>17921</v>
      </c>
      <c r="H40" s="10"/>
      <c r="I40" s="8"/>
      <c r="J40" s="12"/>
      <c r="K40" s="8"/>
      <c r="L40" s="8"/>
      <c r="M40" s="43"/>
    </row>
    <row r="41" spans="2:13" ht="14.25">
      <c r="B41" s="17"/>
      <c r="C41" s="7" t="s">
        <v>23</v>
      </c>
      <c r="D41" s="7"/>
      <c r="E41" s="7"/>
      <c r="F41" s="8"/>
      <c r="G41" s="10"/>
      <c r="H41" s="10">
        <v>8554</v>
      </c>
      <c r="I41" s="8"/>
      <c r="J41" s="11">
        <f>+H41/$G$75</f>
        <v>0.002669700275115828</v>
      </c>
      <c r="K41" s="8"/>
      <c r="L41" s="8"/>
      <c r="M41" s="40">
        <f>+J41*$M$11</f>
        <v>509021.9269593225</v>
      </c>
    </row>
    <row r="42" spans="2:13" ht="14.25">
      <c r="B42" s="17"/>
      <c r="C42" s="7" t="s">
        <v>6</v>
      </c>
      <c r="D42" s="7"/>
      <c r="E42" s="7"/>
      <c r="F42" s="8"/>
      <c r="G42" s="10"/>
      <c r="H42" s="10">
        <f>S27+G40-H41</f>
        <v>9367</v>
      </c>
      <c r="I42" s="8"/>
      <c r="J42" s="11">
        <f>+H42/$G$75</f>
        <v>0.002923437278116666</v>
      </c>
      <c r="K42" s="8"/>
      <c r="L42" s="8"/>
      <c r="M42" s="40">
        <f>+J42*$M$11</f>
        <v>557401.0275693212</v>
      </c>
    </row>
    <row r="43" spans="2:13" ht="14.25">
      <c r="B43" s="17"/>
      <c r="C43" s="7"/>
      <c r="D43" s="7"/>
      <c r="E43" s="7"/>
      <c r="F43" s="8"/>
      <c r="G43" s="10"/>
      <c r="H43" s="10"/>
      <c r="I43" s="8"/>
      <c r="J43" s="12"/>
      <c r="K43" s="8"/>
      <c r="L43" s="8"/>
      <c r="M43" s="43"/>
    </row>
    <row r="44" spans="2:13" ht="14.25">
      <c r="B44" s="19" t="s">
        <v>24</v>
      </c>
      <c r="C44" s="7"/>
      <c r="D44" s="7"/>
      <c r="E44" s="7"/>
      <c r="F44" s="8"/>
      <c r="G44" s="10">
        <v>6158</v>
      </c>
      <c r="H44" s="10">
        <v>6158</v>
      </c>
      <c r="I44" s="8"/>
      <c r="J44" s="11">
        <f>+H44/$G$75</f>
        <v>0.0019219095504048713</v>
      </c>
      <c r="K44" s="8"/>
      <c r="L44" s="8"/>
      <c r="M44" s="40">
        <f>+J44*$M$11</f>
        <v>366443.4213485513</v>
      </c>
    </row>
    <row r="45" spans="2:13" ht="14.25">
      <c r="B45" s="17"/>
      <c r="C45" s="7"/>
      <c r="D45" s="7"/>
      <c r="E45" s="7"/>
      <c r="F45" s="8"/>
      <c r="G45" s="10"/>
      <c r="H45" s="10"/>
      <c r="I45" s="8"/>
      <c r="J45" s="12"/>
      <c r="K45" s="8"/>
      <c r="L45" s="8"/>
      <c r="M45" s="43"/>
    </row>
    <row r="46" spans="2:13" ht="14.25">
      <c r="B46" s="19" t="s">
        <v>25</v>
      </c>
      <c r="C46" s="7"/>
      <c r="D46" s="7"/>
      <c r="E46" s="7"/>
      <c r="F46" s="8"/>
      <c r="G46" s="10">
        <v>4971</v>
      </c>
      <c r="H46" s="10"/>
      <c r="I46" s="8"/>
      <c r="J46" s="12"/>
      <c r="K46" s="8"/>
      <c r="L46" s="8"/>
      <c r="M46" s="43"/>
    </row>
    <row r="47" spans="2:13" ht="14.25">
      <c r="B47" s="17"/>
      <c r="C47" s="7" t="s">
        <v>26</v>
      </c>
      <c r="D47" s="7"/>
      <c r="E47" s="7"/>
      <c r="F47" s="8"/>
      <c r="G47" s="10"/>
      <c r="H47" s="10">
        <v>1167</v>
      </c>
      <c r="I47" s="8"/>
      <c r="J47" s="11">
        <f>+H47/$G$75</f>
        <v>0.0003642202736801697</v>
      </c>
      <c r="K47" s="8"/>
      <c r="L47" s="8"/>
      <c r="M47" s="40">
        <f>+J47*$M$11</f>
        <v>69444.5392519908</v>
      </c>
    </row>
    <row r="48" spans="2:13" ht="14.25">
      <c r="B48" s="17"/>
      <c r="C48" s="7" t="s">
        <v>6</v>
      </c>
      <c r="D48" s="7"/>
      <c r="E48" s="7"/>
      <c r="F48" s="8"/>
      <c r="G48" s="10"/>
      <c r="H48" s="10">
        <v>3804</v>
      </c>
      <c r="I48" s="8"/>
      <c r="J48" s="11">
        <f>+H48/$G$75</f>
        <v>0.0011872270103507844</v>
      </c>
      <c r="K48" s="8"/>
      <c r="L48" s="8"/>
      <c r="M48" s="40">
        <f>+J48*$M$11</f>
        <v>226364.20506818595</v>
      </c>
    </row>
    <row r="49" spans="2:13" ht="14.25">
      <c r="B49" s="17"/>
      <c r="C49" s="7"/>
      <c r="D49" s="7"/>
      <c r="E49" s="7"/>
      <c r="F49" s="8"/>
      <c r="G49" s="10"/>
      <c r="H49" s="10"/>
      <c r="I49" s="8"/>
      <c r="J49" s="12"/>
      <c r="K49" s="8"/>
      <c r="L49" s="8"/>
      <c r="M49" s="43"/>
    </row>
    <row r="50" spans="2:13" ht="14.25">
      <c r="B50" s="19" t="s">
        <v>27</v>
      </c>
      <c r="C50" s="7"/>
      <c r="D50" s="7"/>
      <c r="E50" s="7"/>
      <c r="F50" s="8"/>
      <c r="G50" s="10">
        <v>60454</v>
      </c>
      <c r="H50" s="10"/>
      <c r="I50" s="8"/>
      <c r="J50" s="12"/>
      <c r="K50" s="8"/>
      <c r="L50" s="8"/>
      <c r="M50" s="43"/>
    </row>
    <row r="51" spans="2:13" ht="14.25">
      <c r="B51" s="17"/>
      <c r="C51" s="7" t="s">
        <v>28</v>
      </c>
      <c r="D51" s="7"/>
      <c r="E51" s="7"/>
      <c r="F51" s="8"/>
      <c r="G51" s="10"/>
      <c r="H51" s="10">
        <v>23210</v>
      </c>
      <c r="I51" s="8"/>
      <c r="J51" s="11">
        <f aca="true" t="shared" si="4" ref="J51:J57">+H51/$G$75</f>
        <v>0.007243832521094034</v>
      </c>
      <c r="K51" s="8"/>
      <c r="L51" s="8"/>
      <c r="M51" s="40">
        <f aca="true" t="shared" si="5" ref="M51:M57">+J51*$M$11</f>
        <v>1381154.8894933218</v>
      </c>
    </row>
    <row r="52" spans="2:13" ht="14.25">
      <c r="B52" s="17"/>
      <c r="C52" s="7" t="s">
        <v>29</v>
      </c>
      <c r="D52" s="7"/>
      <c r="E52" s="7"/>
      <c r="F52" s="8"/>
      <c r="G52" s="10"/>
      <c r="H52" s="10">
        <v>3423</v>
      </c>
      <c r="I52" s="8"/>
      <c r="J52" s="11">
        <f t="shared" si="4"/>
        <v>0.0010683170495348936</v>
      </c>
      <c r="K52" s="8"/>
      <c r="L52" s="8"/>
      <c r="M52" s="40">
        <f t="shared" si="5"/>
        <v>203692.08042807586</v>
      </c>
    </row>
    <row r="53" spans="2:13" ht="14.25">
      <c r="B53" s="17"/>
      <c r="C53" s="7" t="s">
        <v>6</v>
      </c>
      <c r="D53" s="7"/>
      <c r="E53" s="7"/>
      <c r="F53" s="8"/>
      <c r="G53" s="10"/>
      <c r="H53" s="10">
        <f>+G50-(SUM(H51:H52))</f>
        <v>33821</v>
      </c>
      <c r="I53" s="8"/>
      <c r="J53" s="11">
        <f t="shared" si="4"/>
        <v>0.010555521744761797</v>
      </c>
      <c r="K53" s="8"/>
      <c r="L53" s="8"/>
      <c r="M53" s="40">
        <f t="shared" si="5"/>
        <v>2012582.4867537112</v>
      </c>
    </row>
    <row r="54" spans="2:13" ht="14.25">
      <c r="B54" s="17"/>
      <c r="C54" s="7"/>
      <c r="D54" s="7"/>
      <c r="E54" s="7"/>
      <c r="F54" s="8"/>
      <c r="G54" s="10"/>
      <c r="H54" s="10"/>
      <c r="I54" s="8"/>
      <c r="J54" s="12"/>
      <c r="K54" s="8"/>
      <c r="L54" s="8"/>
      <c r="M54" s="43"/>
    </row>
    <row r="55" spans="2:13" ht="14.25">
      <c r="B55" s="19" t="s">
        <v>30</v>
      </c>
      <c r="C55" s="7"/>
      <c r="D55" s="7"/>
      <c r="E55" s="7"/>
      <c r="F55" s="8"/>
      <c r="G55" s="10">
        <v>4870</v>
      </c>
      <c r="H55" s="10">
        <v>4870</v>
      </c>
      <c r="I55" s="8"/>
      <c r="J55" s="11">
        <f t="shared" si="4"/>
        <v>0.001519925220927529</v>
      </c>
      <c r="K55" s="8"/>
      <c r="L55" s="8"/>
      <c r="M55" s="40">
        <f t="shared" si="5"/>
        <v>289798.54854943894</v>
      </c>
    </row>
    <row r="56" spans="2:13" ht="14.25">
      <c r="B56" s="19"/>
      <c r="C56" s="7"/>
      <c r="D56" s="7"/>
      <c r="E56" s="7"/>
      <c r="F56" s="8"/>
      <c r="G56" s="10"/>
      <c r="H56" s="10"/>
      <c r="I56" s="8"/>
      <c r="J56" s="12"/>
      <c r="K56" s="8"/>
      <c r="L56" s="8"/>
      <c r="M56" s="43"/>
    </row>
    <row r="57" spans="2:13" ht="14.25">
      <c r="B57" s="19" t="s">
        <v>31</v>
      </c>
      <c r="C57" s="7"/>
      <c r="D57" s="7"/>
      <c r="E57" s="7"/>
      <c r="F57" s="8"/>
      <c r="G57" s="10">
        <v>51334</v>
      </c>
      <c r="H57" s="10">
        <v>51334</v>
      </c>
      <c r="I57" s="8"/>
      <c r="J57" s="11">
        <f t="shared" si="4"/>
        <v>0.01602132264704184</v>
      </c>
      <c r="K57" s="8"/>
      <c r="L57" s="8"/>
      <c r="M57" s="40">
        <f t="shared" si="5"/>
        <v>3054726.630644127</v>
      </c>
    </row>
    <row r="58" spans="2:13" ht="14.25">
      <c r="B58" s="19"/>
      <c r="C58" s="7"/>
      <c r="D58" s="7"/>
      <c r="E58" s="7"/>
      <c r="F58" s="8"/>
      <c r="G58" s="10"/>
      <c r="H58" s="10"/>
      <c r="I58" s="8"/>
      <c r="J58" s="12"/>
      <c r="K58" s="8"/>
      <c r="L58" s="8"/>
      <c r="M58" s="43"/>
    </row>
    <row r="59" spans="2:13" ht="14.25">
      <c r="B59" s="19" t="s">
        <v>32</v>
      </c>
      <c r="C59" s="7"/>
      <c r="D59" s="7"/>
      <c r="E59" s="7"/>
      <c r="F59" s="8"/>
      <c r="G59" s="10">
        <v>7344</v>
      </c>
      <c r="H59" s="10"/>
      <c r="I59" s="8"/>
      <c r="J59" s="11"/>
      <c r="K59" s="8"/>
      <c r="L59" s="8"/>
      <c r="M59" s="43"/>
    </row>
    <row r="60" spans="2:13" ht="14.25">
      <c r="B60" s="17"/>
      <c r="C60" s="7" t="s">
        <v>33</v>
      </c>
      <c r="D60" s="7"/>
      <c r="E60" s="7"/>
      <c r="F60" s="8"/>
      <c r="G60" s="10"/>
      <c r="H60" s="10">
        <v>2084</v>
      </c>
      <c r="I60" s="8"/>
      <c r="J60" s="11">
        <f>+H60/$G$75</f>
        <v>0.0006504156386884949</v>
      </c>
      <c r="K60" s="8"/>
      <c r="L60" s="8"/>
      <c r="M60" s="40">
        <f>+J60*$M$11</f>
        <v>124012.35629918495</v>
      </c>
    </row>
    <row r="61" spans="2:13" ht="14.25">
      <c r="B61" s="17"/>
      <c r="C61" s="7" t="s">
        <v>6</v>
      </c>
      <c r="D61" s="7"/>
      <c r="E61" s="7"/>
      <c r="F61" s="8"/>
      <c r="G61" s="10"/>
      <c r="H61" s="10">
        <f>+G59-H60</f>
        <v>5260</v>
      </c>
      <c r="I61" s="8"/>
      <c r="J61" s="11">
        <f>+H61/$G$75</f>
        <v>0.0016416440784556062</v>
      </c>
      <c r="K61" s="8"/>
      <c r="L61" s="8"/>
      <c r="M61" s="40">
        <f>+J61*$M$11</f>
        <v>313006.23518892174</v>
      </c>
    </row>
    <row r="62" spans="2:13" ht="14.25">
      <c r="B62" s="17"/>
      <c r="C62" s="7"/>
      <c r="D62" s="7"/>
      <c r="E62" s="7"/>
      <c r="F62" s="8"/>
      <c r="G62" s="10"/>
      <c r="H62" s="10"/>
      <c r="I62" s="8"/>
      <c r="J62" s="12"/>
      <c r="K62" s="8"/>
      <c r="L62" s="8"/>
      <c r="M62" s="43"/>
    </row>
    <row r="63" spans="2:13" ht="14.25">
      <c r="B63" s="19" t="s">
        <v>34</v>
      </c>
      <c r="C63" s="7"/>
      <c r="D63" s="7"/>
      <c r="E63" s="7"/>
      <c r="F63" s="8"/>
      <c r="G63" s="10">
        <v>4427</v>
      </c>
      <c r="H63" s="10">
        <v>4427</v>
      </c>
      <c r="I63" s="8"/>
      <c r="J63" s="11">
        <f>+H63/$G$75</f>
        <v>0.0013816650827610207</v>
      </c>
      <c r="K63" s="8"/>
      <c r="L63" s="8"/>
      <c r="M63" s="40">
        <f>+J63*$M$11</f>
        <v>263436.9968025393</v>
      </c>
    </row>
    <row r="64" spans="2:13" ht="14.25">
      <c r="B64" s="19"/>
      <c r="C64" s="7"/>
      <c r="D64" s="7"/>
      <c r="E64" s="7"/>
      <c r="F64" s="8"/>
      <c r="G64" s="10"/>
      <c r="H64" s="10"/>
      <c r="I64" s="8"/>
      <c r="J64" s="12"/>
      <c r="K64" s="8"/>
      <c r="L64" s="8"/>
      <c r="M64" s="43"/>
    </row>
    <row r="65" spans="2:13" ht="14.25">
      <c r="B65" s="19" t="s">
        <v>35</v>
      </c>
      <c r="C65" s="7"/>
      <c r="D65" s="7"/>
      <c r="E65" s="7"/>
      <c r="F65" s="8"/>
      <c r="G65" s="10">
        <v>501635</v>
      </c>
      <c r="H65" s="10"/>
      <c r="I65" s="8"/>
      <c r="J65" s="12"/>
      <c r="K65" s="8"/>
      <c r="L65" s="8"/>
      <c r="M65" s="43"/>
    </row>
    <row r="66" spans="2:13" ht="14.25">
      <c r="B66" s="17"/>
      <c r="C66" s="7" t="s">
        <v>36</v>
      </c>
      <c r="D66" s="7"/>
      <c r="E66" s="7"/>
      <c r="F66" s="8"/>
      <c r="G66" s="10"/>
      <c r="H66" s="10">
        <v>274129</v>
      </c>
      <c r="I66" s="8"/>
      <c r="J66" s="11">
        <f>+H66/$G$75</f>
        <v>0.08555556075721614</v>
      </c>
      <c r="K66" s="8"/>
      <c r="L66" s="8"/>
      <c r="M66" s="40">
        <f>+J66*$M$11</f>
        <v>16312563.925114814</v>
      </c>
    </row>
    <row r="67" spans="2:13" ht="14.25">
      <c r="B67" s="17"/>
      <c r="C67" s="7" t="s">
        <v>37</v>
      </c>
      <c r="D67" s="7"/>
      <c r="E67" s="7"/>
      <c r="F67" s="8"/>
      <c r="G67" s="10"/>
      <c r="H67" s="10">
        <v>111735</v>
      </c>
      <c r="I67" s="8"/>
      <c r="J67" s="11">
        <f>+H67/$G$75</f>
        <v>0.03487245268179413</v>
      </c>
      <c r="K67" s="8"/>
      <c r="L67" s="8"/>
      <c r="M67" s="40">
        <f>+J67*$M$11</f>
        <v>6649002.222211818</v>
      </c>
    </row>
    <row r="68" spans="2:16" ht="14.25">
      <c r="B68" s="17"/>
      <c r="C68" s="7" t="s">
        <v>6</v>
      </c>
      <c r="D68" s="7"/>
      <c r="E68" s="7"/>
      <c r="F68" s="8"/>
      <c r="G68" s="10"/>
      <c r="H68" s="10">
        <f>+(G65-(H66+H67))</f>
        <v>115771</v>
      </c>
      <c r="I68" s="8"/>
      <c r="J68" s="11">
        <f>+H68/$G$75</f>
        <v>0.03613208680739239</v>
      </c>
      <c r="K68" s="8"/>
      <c r="L68" s="8"/>
      <c r="M68" s="40">
        <f>+J68*$M$11</f>
        <v>6889172.025486056</v>
      </c>
      <c r="O68" s="39"/>
      <c r="P68" s="39"/>
    </row>
    <row r="69" spans="2:13" ht="14.25">
      <c r="B69" s="17"/>
      <c r="C69" s="7"/>
      <c r="D69" s="7"/>
      <c r="E69" s="7"/>
      <c r="F69" s="8"/>
      <c r="G69" s="10"/>
      <c r="H69" s="10"/>
      <c r="I69" s="8"/>
      <c r="J69" s="12"/>
      <c r="K69" s="8"/>
      <c r="L69" s="8"/>
      <c r="M69" s="43"/>
    </row>
    <row r="70" spans="2:13" ht="14.25">
      <c r="B70" s="19" t="s">
        <v>38</v>
      </c>
      <c r="C70" s="7"/>
      <c r="D70" s="7"/>
      <c r="E70" s="7"/>
      <c r="F70" s="8"/>
      <c r="G70" s="10">
        <v>10001</v>
      </c>
      <c r="H70" s="10"/>
      <c r="I70" s="8"/>
      <c r="J70" s="12"/>
      <c r="K70" s="8"/>
      <c r="L70" s="8"/>
      <c r="M70" s="43"/>
    </row>
    <row r="71" spans="2:16" ht="14.25">
      <c r="B71" s="17"/>
      <c r="C71" s="7" t="s">
        <v>39</v>
      </c>
      <c r="D71" s="7"/>
      <c r="E71" s="7"/>
      <c r="F71" s="8"/>
      <c r="G71" s="10"/>
      <c r="H71" s="10">
        <v>4015</v>
      </c>
      <c r="I71" s="8"/>
      <c r="J71" s="11">
        <f>+H71/$G$75</f>
        <v>0.001253080033269821</v>
      </c>
      <c r="K71" s="8"/>
      <c r="L71" s="8"/>
      <c r="M71" s="40">
        <f>+J71*$M$11</f>
        <v>238920.15860903435</v>
      </c>
      <c r="P71" s="39"/>
    </row>
    <row r="72" spans="2:13" ht="14.25">
      <c r="B72" s="17"/>
      <c r="C72" s="7" t="s">
        <v>6</v>
      </c>
      <c r="D72" s="7"/>
      <c r="E72" s="7"/>
      <c r="F72" s="8"/>
      <c r="G72" s="10"/>
      <c r="H72" s="10">
        <f>+G70-H71</f>
        <v>5986</v>
      </c>
      <c r="I72" s="8"/>
      <c r="J72" s="11">
        <f>+H72/$G$75</f>
        <v>0.0018682284132386423</v>
      </c>
      <c r="K72" s="8"/>
      <c r="L72" s="8"/>
      <c r="M72" s="40">
        <f>+J72*$M$11</f>
        <v>356208.2364716512</v>
      </c>
    </row>
    <row r="73" spans="2:13" ht="14.25">
      <c r="B73" s="17"/>
      <c r="C73" s="7"/>
      <c r="D73" s="7"/>
      <c r="E73" s="7"/>
      <c r="F73" s="8"/>
      <c r="G73" s="10"/>
      <c r="H73" s="10"/>
      <c r="I73" s="8"/>
      <c r="J73" s="12"/>
      <c r="K73" s="8"/>
      <c r="L73" s="8"/>
      <c r="M73" s="20"/>
    </row>
    <row r="74" spans="2:13" ht="14.25">
      <c r="B74" s="21"/>
      <c r="C74" s="13"/>
      <c r="D74" s="13"/>
      <c r="E74" s="13"/>
      <c r="F74" s="14"/>
      <c r="G74" s="15"/>
      <c r="H74" s="15"/>
      <c r="I74" s="14"/>
      <c r="J74" s="16"/>
      <c r="K74" s="14"/>
      <c r="L74" s="14"/>
      <c r="M74" s="22"/>
    </row>
    <row r="75" spans="2:13" ht="16.5" thickBot="1">
      <c r="B75" s="49" t="s">
        <v>51</v>
      </c>
      <c r="C75" s="50"/>
      <c r="D75" s="50"/>
      <c r="E75" s="50"/>
      <c r="F75" s="51"/>
      <c r="G75" s="52">
        <f>SUM(G13:G74)</f>
        <v>3204105</v>
      </c>
      <c r="H75" s="52">
        <f>SUM(H12:H74)</f>
        <v>3204105</v>
      </c>
      <c r="I75" s="51"/>
      <c r="J75" s="53">
        <f>SUM(J13:J74)</f>
        <v>1</v>
      </c>
      <c r="K75" s="51"/>
      <c r="L75" s="51"/>
      <c r="M75" s="54">
        <f>SUM(M13:M74)</f>
        <v>190666319.99999997</v>
      </c>
    </row>
    <row r="76" spans="2:14" ht="13.5" thickBot="1">
      <c r="B76" s="25" t="s">
        <v>52</v>
      </c>
      <c r="C76" s="26"/>
      <c r="D76" s="45"/>
      <c r="E76" s="45"/>
      <c r="F76" s="45"/>
      <c r="G76" s="45"/>
      <c r="H76" s="45"/>
      <c r="I76" s="45"/>
      <c r="J76" s="45"/>
      <c r="K76" s="45"/>
      <c r="L76" s="46" t="s">
        <v>54</v>
      </c>
      <c r="M76" s="47"/>
      <c r="N76" s="44"/>
    </row>
    <row r="78" spans="9:15" ht="12.75">
      <c r="I78" s="38"/>
      <c r="J78" s="38"/>
      <c r="K78" s="38"/>
      <c r="L78" s="38"/>
      <c r="M78" s="38"/>
      <c r="N78" s="39"/>
      <c r="O78" s="39"/>
    </row>
  </sheetData>
  <sheetProtection/>
  <mergeCells count="9">
    <mergeCell ref="L9:M9"/>
    <mergeCell ref="L10:M10"/>
    <mergeCell ref="I9:K9"/>
    <mergeCell ref="C4:K4"/>
    <mergeCell ref="C2:K3"/>
    <mergeCell ref="B10:C10"/>
    <mergeCell ref="G9:H9"/>
    <mergeCell ref="C7:K7"/>
    <mergeCell ref="C5:K5"/>
  </mergeCells>
  <printOptions horizontalCentered="1" verticalCentered="1"/>
  <pageMargins left="0.27" right="0.25" top="0.25" bottom="0.25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Nevada State Housing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</dc:creator>
  <cp:keywords/>
  <dc:description/>
  <cp:lastModifiedBy>Carrie Foley</cp:lastModifiedBy>
  <cp:lastPrinted>2023-03-30T15:38:02Z</cp:lastPrinted>
  <dcterms:created xsi:type="dcterms:W3CDTF">2007-03-13T22:40:13Z</dcterms:created>
  <dcterms:modified xsi:type="dcterms:W3CDTF">2023-04-19T15:49:42Z</dcterms:modified>
  <cp:category/>
  <cp:version/>
  <cp:contentType/>
  <cp:contentStatus/>
</cp:coreProperties>
</file>